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345" windowWidth="18915" windowHeight="8730"/>
  </bookViews>
  <sheets>
    <sheet name="CO2_Calc_Edit" sheetId="3" r:id="rId1"/>
  </sheets>
  <calcPr calcId="145621"/>
</workbook>
</file>

<file path=xl/calcChain.xml><?xml version="1.0" encoding="utf-8"?>
<calcChain xmlns="http://schemas.openxmlformats.org/spreadsheetml/2006/main">
  <c r="F46" i="3" l="1"/>
  <c r="D13" i="3" l="1"/>
  <c r="E41" i="3" l="1"/>
  <c r="E40" i="3"/>
  <c r="F48" i="3"/>
  <c r="F47" i="3"/>
  <c r="C46" i="3" l="1"/>
  <c r="F49" i="3" s="1"/>
  <c r="C41" i="3"/>
  <c r="F41" i="3" s="1"/>
  <c r="C40" i="3"/>
  <c r="F40" i="3" s="1"/>
  <c r="C35" i="3"/>
  <c r="F35" i="3" s="1"/>
  <c r="C34" i="3"/>
  <c r="F34" i="3" s="1"/>
  <c r="C33" i="3"/>
  <c r="F33" i="3" s="1"/>
  <c r="C32" i="3"/>
  <c r="F32" i="3" s="1"/>
  <c r="C31" i="3"/>
  <c r="F31" i="3" s="1"/>
  <c r="F30" i="3"/>
  <c r="C30" i="3"/>
  <c r="F29" i="3"/>
  <c r="C29" i="3"/>
  <c r="F28" i="3"/>
  <c r="C28" i="3"/>
  <c r="F27" i="3"/>
  <c r="C27" i="3"/>
  <c r="F26" i="3"/>
  <c r="C26" i="3"/>
  <c r="F25" i="3"/>
  <c r="C25" i="3"/>
  <c r="C24" i="3"/>
  <c r="C23" i="3"/>
  <c r="F23" i="3" s="1"/>
  <c r="C22" i="3"/>
  <c r="F22" i="3" s="1"/>
  <c r="C21" i="3"/>
  <c r="F21" i="3" s="1"/>
  <c r="C20" i="3"/>
  <c r="F20" i="3" s="1"/>
  <c r="C19" i="3"/>
  <c r="F19" i="3" s="1"/>
  <c r="C15" i="3"/>
  <c r="D15" i="3" s="1"/>
  <c r="F15" i="3" s="1"/>
  <c r="C14" i="3"/>
  <c r="D14" i="3" s="1"/>
  <c r="F14" i="3" s="1"/>
  <c r="C13" i="3"/>
  <c r="F13" i="3" s="1"/>
  <c r="C12" i="3"/>
  <c r="D12" i="3" s="1"/>
  <c r="F12" i="3" s="1"/>
  <c r="F42" i="3" l="1"/>
  <c r="F16" i="3"/>
  <c r="F24" i="3"/>
  <c r="F36" i="3" s="1"/>
  <c r="F43" i="3" l="1"/>
  <c r="F50" i="3" s="1"/>
</calcChain>
</file>

<file path=xl/sharedStrings.xml><?xml version="1.0" encoding="utf-8"?>
<sst xmlns="http://schemas.openxmlformats.org/spreadsheetml/2006/main" count="71" uniqueCount="68">
  <si>
    <t>Ute 6-Cylinder</t>
  </si>
  <si>
    <t>Tabletop Truck (Izuzu)</t>
  </si>
  <si>
    <t>Crane Truck</t>
  </si>
  <si>
    <t>Transport Emissions (per 20km)</t>
  </si>
  <si>
    <t>4WD 8-Cylinder</t>
  </si>
  <si>
    <t>Fuel Con. (L/20km)</t>
  </si>
  <si>
    <t>Kiln dried sawn softwood</t>
  </si>
  <si>
    <t>Kiln dried sawn hardwood</t>
  </si>
  <si>
    <t>Particleboard</t>
  </si>
  <si>
    <t>Plywood</t>
  </si>
  <si>
    <t>PVC</t>
  </si>
  <si>
    <t>Plasterboard</t>
  </si>
  <si>
    <t>Fibre cement</t>
  </si>
  <si>
    <t>Cement</t>
  </si>
  <si>
    <t>Insitu Concrete</t>
  </si>
  <si>
    <t>Precast steam-cured concrete</t>
  </si>
  <si>
    <t>Clay bricks</t>
  </si>
  <si>
    <t>Concrete blocks</t>
  </si>
  <si>
    <t>Glass</t>
  </si>
  <si>
    <t>Aluminium</t>
  </si>
  <si>
    <t>Copper</t>
  </si>
  <si>
    <t>Galvanised steel</t>
  </si>
  <si>
    <t>Material</t>
  </si>
  <si>
    <t>CO2* (kg/20km)</t>
  </si>
  <si>
    <t>*   Emissions for Vehicles taken as 2.3kg/L for Unleaded Petrol, &amp; 2.7kg/L for Diesel (http://www.environment.gov.au/settlements/transport/fuelguide/environment.html)</t>
  </si>
  <si>
    <t>CO2 Conversion** (kg)</t>
  </si>
  <si>
    <t>Total Trip Distance (km)</t>
  </si>
  <si>
    <t>Total Trip Emissions (kgCO2)</t>
  </si>
  <si>
    <t>Density (kg/m3)</t>
  </si>
  <si>
    <t>Amount Used (m3)</t>
  </si>
  <si>
    <t>Equivalent Emissions (kgCO2)</t>
  </si>
  <si>
    <t>** CSIRO Conversion - 1MJ of Embodied Energy is equivalent to 0.098kgCO2</t>
  </si>
  <si>
    <t>Diet</t>
  </si>
  <si>
    <t>Average Australian</t>
  </si>
  <si>
    <t>Vegetarian (incl. eggs &amp; dairy)</t>
  </si>
  <si>
    <t>Emissions (kgCO2/meal)</t>
  </si>
  <si>
    <t>Workers on Each Diet</t>
  </si>
  <si>
    <t>Duration of Project (Days)</t>
  </si>
  <si>
    <t>Total Emissions per Diet (kgCO2)</t>
  </si>
  <si>
    <t>Emissions*** (tCO2/year/person)</t>
  </si>
  <si>
    <t>*** CSIRO Home Energy Saving Handbook - pg52</t>
  </si>
  <si>
    <t>10kg of Food Waste to Compost Saves 38kg of CO2e</t>
  </si>
  <si>
    <t>No. of 10kg Milk Crates Submitted</t>
  </si>
  <si>
    <t>CO2 Saved (kg)</t>
  </si>
  <si>
    <t>Solutions for Construction Pollution Estimator</t>
  </si>
  <si>
    <t>Step 1: Determine the environmental impact of the project due to transport.</t>
  </si>
  <si>
    <t>Step 2: Determine the environmental impact of the project due to embodied energy of materials.</t>
  </si>
  <si>
    <t>Step 3: Determine the environmental impact of the project due to food consumed during working hours.</t>
  </si>
  <si>
    <t>How to Use This Calculator:</t>
  </si>
  <si>
    <t>Determine the Carbon Emissions of Your Project</t>
  </si>
  <si>
    <t>No. of Donations</t>
  </si>
  <si>
    <t>Fill in the blue fields in this calculator with numbers relevant to your project to work out its environmental impact. Then work out how to offset these emissions by tweaking different scenarios in the Solutions section.</t>
  </si>
  <si>
    <t>Total Project CO2 Emissions (kg):</t>
  </si>
  <si>
    <t>$100 Donation</t>
  </si>
  <si>
    <t>$300 Donation</t>
  </si>
  <si>
    <t>$500 Donation</t>
  </si>
  <si>
    <t>Embodied Energy (MJ/kg)</t>
  </si>
  <si>
    <t>Total Project CO2 Emissions Offset (kg):</t>
  </si>
  <si>
    <t>Have Emissions Been Successfully Offset?:</t>
  </si>
  <si>
    <t>1. Reducing Food Waste Emissions Through Compost</t>
  </si>
  <si>
    <t>2. Carbon Farming Donation</t>
  </si>
  <si>
    <t>How to Estimate &amp; Compensate for Development Pollution                                                                                   During the Project Without Slowing it Down.</t>
  </si>
  <si>
    <t>Pollution Solutions: Offsetting the Carbon Impact of Your Project</t>
  </si>
  <si>
    <t>For more info, see: http://www.carbonfarmersofaustralia.com.au</t>
  </si>
  <si>
    <t>No. of Workers on Project:</t>
  </si>
  <si>
    <t>Sub-Total:</t>
  </si>
  <si>
    <r>
      <rPr>
        <b/>
        <i/>
        <sz val="10"/>
        <color theme="1"/>
        <rFont val="Arial"/>
        <family val="2"/>
      </rPr>
      <t>Work Example:</t>
    </r>
    <r>
      <rPr>
        <i/>
        <sz val="10"/>
        <color theme="1"/>
        <rFont val="Arial"/>
        <family val="2"/>
      </rPr>
      <t xml:space="preserve"> Three workers to pour a small &amp; non-structural </t>
    </r>
    <r>
      <rPr>
        <b/>
        <i/>
        <sz val="10"/>
        <color theme="1"/>
        <rFont val="Arial"/>
        <family val="2"/>
      </rPr>
      <t>5sqm</t>
    </r>
    <r>
      <rPr>
        <i/>
        <sz val="10"/>
        <color theme="1"/>
        <rFont val="Arial"/>
        <family val="2"/>
      </rPr>
      <t xml:space="preserve"> concrete slab. One worker lives 23km away and drives a </t>
    </r>
    <r>
      <rPr>
        <b/>
        <i/>
        <sz val="10"/>
        <color theme="1"/>
        <rFont val="Arial"/>
        <family val="2"/>
      </rPr>
      <t>ute (46km</t>
    </r>
    <r>
      <rPr>
        <i/>
        <sz val="10"/>
        <color theme="1"/>
        <rFont val="Arial"/>
        <family val="2"/>
      </rPr>
      <t xml:space="preserve"> there and back</t>
    </r>
    <r>
      <rPr>
        <b/>
        <i/>
        <sz val="10"/>
        <color theme="1"/>
        <rFont val="Arial"/>
        <family val="2"/>
      </rPr>
      <t>)</t>
    </r>
    <r>
      <rPr>
        <i/>
        <sz val="10"/>
        <color theme="1"/>
        <rFont val="Arial"/>
        <family val="2"/>
      </rPr>
      <t xml:space="preserve">. Another lives 12km away and drives a </t>
    </r>
    <r>
      <rPr>
        <b/>
        <i/>
        <sz val="10"/>
        <color theme="1"/>
        <rFont val="Arial"/>
        <family val="2"/>
      </rPr>
      <t>4WD (24km</t>
    </r>
    <r>
      <rPr>
        <i/>
        <sz val="10"/>
        <color theme="1"/>
        <rFont val="Arial"/>
        <family val="2"/>
      </rPr>
      <t xml:space="preserve"> there and back</t>
    </r>
    <r>
      <rPr>
        <b/>
        <i/>
        <sz val="10"/>
        <color theme="1"/>
        <rFont val="Arial"/>
        <family val="2"/>
      </rPr>
      <t>)</t>
    </r>
    <r>
      <rPr>
        <i/>
        <sz val="10"/>
        <color theme="1"/>
        <rFont val="Arial"/>
        <family val="2"/>
      </rPr>
      <t>. And the boss works 15km a day (</t>
    </r>
    <r>
      <rPr>
        <b/>
        <i/>
        <sz val="10"/>
        <color theme="1"/>
        <rFont val="Arial"/>
        <family val="2"/>
      </rPr>
      <t>30km</t>
    </r>
    <r>
      <rPr>
        <i/>
        <sz val="10"/>
        <color theme="1"/>
        <rFont val="Arial"/>
        <family val="2"/>
      </rPr>
      <t xml:space="preserve"> there and back) and drives a </t>
    </r>
    <r>
      <rPr>
        <b/>
        <i/>
        <sz val="10"/>
        <color theme="1"/>
        <rFont val="Arial"/>
        <family val="2"/>
      </rPr>
      <t>Tabletop Truck</t>
    </r>
    <r>
      <rPr>
        <i/>
        <sz val="10"/>
        <color theme="1"/>
        <rFont val="Arial"/>
        <family val="2"/>
      </rPr>
      <t xml:space="preserve"> carrying </t>
    </r>
    <r>
      <rPr>
        <b/>
        <i/>
        <sz val="10"/>
        <color theme="1"/>
        <rFont val="Arial"/>
        <family val="2"/>
      </rPr>
      <t>3.8m3</t>
    </r>
    <r>
      <rPr>
        <i/>
        <sz val="10"/>
        <color theme="1"/>
        <rFont val="Arial"/>
        <family val="2"/>
      </rPr>
      <t xml:space="preserve"> of sand and </t>
    </r>
    <r>
      <rPr>
        <b/>
        <i/>
        <sz val="10"/>
        <color theme="1"/>
        <rFont val="Arial"/>
        <family val="2"/>
      </rPr>
      <t>1.3m3</t>
    </r>
    <r>
      <rPr>
        <i/>
        <sz val="10"/>
        <color theme="1"/>
        <rFont val="Arial"/>
        <family val="2"/>
      </rPr>
      <t xml:space="preserve"> of cement for the pour. All workers drive to work from home, and then drive straight home at the end of the day. Each worker eats one average lunch with a red meat protein.</t>
    </r>
  </si>
  <si>
    <t>Stabilised earth / Sand</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</si>
</sst>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8"/>
      <name val="Calibri"/>
      <family val="2"/>
    </font>
    <font>
      <i/>
      <sz val="8"/>
      <color indexed="8"/>
      <name val="Arial"/>
      <family val="2"/>
    </font>
    <font>
      <b/>
      <sz val="8"/>
      <color indexed="8"/>
      <name val="Arial"/>
      <family val="2"/>
    </font>
    <font>
      <sz val="8"/>
      <color theme="1"/>
      <name val="Calibri"/>
      <family val="2"/>
      <scheme val="minor"/>
    </font>
    <font>
      <sz val="8"/>
      <color indexed="8"/>
      <name val="Arial"/>
      <family val="2"/>
    </font>
    <font>
      <b/>
      <i/>
      <sz val="8"/>
      <color indexed="8"/>
      <name val="Arial"/>
      <family val="2"/>
    </font>
    <font>
      <b/>
      <i/>
      <sz val="9"/>
      <color rgb="FFFF0000"/>
      <name val="Arial"/>
      <family val="2"/>
    </font>
    <font>
      <b/>
      <i/>
      <sz val="10"/>
      <color rgb="FF0070C0"/>
      <name val="Arial"/>
      <family val="2"/>
    </font>
    <font>
      <b/>
      <i/>
      <sz val="10"/>
      <name val="Arial"/>
      <family val="2"/>
    </font>
    <font>
      <b/>
      <i/>
      <sz val="10"/>
      <color theme="1"/>
      <name val="Arial"/>
      <family val="2"/>
    </font>
    <font>
      <i/>
      <sz val="10"/>
      <name val="Arial"/>
      <family val="2"/>
    </font>
    <font>
      <b/>
      <i/>
      <sz val="18"/>
      <color rgb="FF005EA4"/>
      <name val="Arial"/>
      <family val="2"/>
    </font>
    <font>
      <b/>
      <i/>
      <sz val="12"/>
      <color rgb="FF0070C0"/>
      <name val="Arial"/>
      <family val="2"/>
    </font>
    <font>
      <sz val="8"/>
      <color theme="1"/>
      <name val="Arial"/>
      <family val="2"/>
    </font>
    <font>
      <b/>
      <i/>
      <sz val="10"/>
      <color rgb="FF00B050"/>
      <name val="Arial"/>
      <family val="2"/>
    </font>
    <font>
      <b/>
      <i/>
      <sz val="9"/>
      <color rgb="FF00B050"/>
      <name val="Arial"/>
      <family val="2"/>
    </font>
    <font>
      <b/>
      <i/>
      <sz val="8"/>
      <color rgb="FF0070C0"/>
      <name val="Arial"/>
      <family val="2"/>
    </font>
    <font>
      <b/>
      <i/>
      <sz val="8"/>
      <color theme="1"/>
      <name val="Arial"/>
      <family val="2"/>
    </font>
    <font>
      <i/>
      <sz val="8"/>
      <color theme="1"/>
      <name val="Arial"/>
      <family val="2"/>
    </font>
    <font>
      <i/>
      <sz val="6"/>
      <color indexed="8"/>
      <name val="Arial"/>
      <family val="2"/>
    </font>
    <font>
      <b/>
      <i/>
      <sz val="16"/>
      <color rgb="FF00B050"/>
      <name val="Arial"/>
      <family val="2"/>
    </font>
    <font>
      <i/>
      <sz val="10"/>
      <color theme="1"/>
      <name val="Arial"/>
      <family val="2"/>
    </font>
  </fonts>
  <fills count="4">
    <fill>
      <patternFill patternType="none"/>
    </fill>
    <fill>
      <patternFill patternType="gray125"/>
    </fill>
    <fill>
      <patternFill patternType="solid">
        <fgColor indexed="41"/>
        <bgColor indexed="64"/>
      </patternFill>
    </fill>
    <fill>
      <patternFill patternType="solid">
        <fgColor rgb="FF9BFAFF"/>
        <bgColor indexed="64"/>
      </patternFill>
    </fill>
  </fills>
  <borders count="3">
    <border>
      <left/>
      <right/>
      <top/>
      <bottom/>
      <diagonal/>
    </border>
    <border>
      <left/>
      <right/>
      <top/>
      <bottom style="thin">
        <color indexed="64"/>
      </bottom>
      <diagonal/>
    </border>
    <border>
      <left/>
      <right/>
      <top style="thin">
        <color indexed="64"/>
      </top>
      <bottom style="thin">
        <color indexed="64"/>
      </bottom>
      <diagonal/>
    </border>
  </borders>
  <cellStyleXfs count="1">
    <xf numFmtId="0" fontId="0" fillId="0" borderId="0"/>
  </cellStyleXfs>
  <cellXfs count="51">
    <xf numFmtId="0" fontId="0" fillId="0" borderId="0" xfId="0"/>
    <xf numFmtId="0" fontId="2" fillId="0" borderId="0" xfId="0" applyFont="1" applyAlignment="1">
      <alignment horizontal="left"/>
    </xf>
    <xf numFmtId="0" fontId="4" fillId="0" borderId="0" xfId="0" applyFont="1"/>
    <xf numFmtId="0" fontId="5" fillId="0" borderId="0" xfId="0" applyFont="1" applyAlignment="1">
      <alignment horizontal="center"/>
    </xf>
    <xf numFmtId="0" fontId="5" fillId="2" borderId="0" xfId="0" applyFont="1" applyFill="1" applyAlignment="1">
      <alignment horizontal="center"/>
    </xf>
    <xf numFmtId="0" fontId="4" fillId="0" borderId="0" xfId="0" applyFont="1" applyAlignment="1">
      <alignment horizontal="center"/>
    </xf>
    <xf numFmtId="0" fontId="5" fillId="0" borderId="0" xfId="0" applyFont="1"/>
    <xf numFmtId="2" fontId="5" fillId="0" borderId="0" xfId="0" applyNumberFormat="1" applyFont="1" applyAlignment="1">
      <alignment horizontal="center"/>
    </xf>
    <xf numFmtId="2" fontId="5" fillId="2" borderId="0" xfId="0" applyNumberFormat="1" applyFont="1" applyFill="1" applyAlignment="1">
      <alignment horizontal="center"/>
    </xf>
    <xf numFmtId="2" fontId="5" fillId="0" borderId="0" xfId="0" applyNumberFormat="1" applyFont="1"/>
    <xf numFmtId="0" fontId="4" fillId="0" borderId="0" xfId="0" applyFont="1" applyAlignment="1">
      <alignment wrapText="1"/>
    </xf>
    <xf numFmtId="0" fontId="7" fillId="0" borderId="0" xfId="0" applyFont="1" applyAlignment="1">
      <alignment horizontal="center"/>
    </xf>
    <xf numFmtId="0" fontId="9" fillId="0" borderId="0" xfId="0" applyFont="1" applyAlignment="1">
      <alignment horizontal="center" vertical="center" wrapText="1"/>
    </xf>
    <xf numFmtId="0" fontId="14" fillId="0" borderId="0" xfId="0" applyFont="1"/>
    <xf numFmtId="0" fontId="7" fillId="0" borderId="0" xfId="0" applyFont="1" applyAlignment="1">
      <alignment horizontal="left"/>
    </xf>
    <xf numFmtId="0" fontId="16" fillId="0" borderId="0" xfId="0" applyFont="1" applyAlignment="1">
      <alignment horizontal="right"/>
    </xf>
    <xf numFmtId="0" fontId="3" fillId="0" borderId="0" xfId="0" applyFont="1" applyAlignment="1">
      <alignment horizontal="center" vertical="center" wrapText="1"/>
    </xf>
    <xf numFmtId="0" fontId="6" fillId="0" borderId="0" xfId="0" applyFont="1" applyAlignment="1">
      <alignment horizontal="center" vertical="center" wrapText="1"/>
    </xf>
    <xf numFmtId="0" fontId="7" fillId="0" borderId="0" xfId="0" applyFont="1" applyAlignment="1">
      <alignment horizontal="right"/>
    </xf>
    <xf numFmtId="0" fontId="10" fillId="0" borderId="0" xfId="0" applyFont="1" applyAlignment="1">
      <alignment horizontal="right"/>
    </xf>
    <xf numFmtId="0" fontId="11" fillId="0" borderId="0" xfId="0" applyFont="1" applyAlignment="1">
      <alignment horizontal="center" vertical="center" wrapText="1"/>
    </xf>
    <xf numFmtId="0" fontId="12" fillId="0" borderId="0" xfId="0" applyFont="1" applyAlignment="1">
      <alignment horizontal="center" vertical="center" wrapText="1"/>
    </xf>
    <xf numFmtId="0" fontId="8" fillId="0" borderId="0" xfId="0" applyFont="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center"/>
    </xf>
    <xf numFmtId="0" fontId="17" fillId="0" borderId="0" xfId="0" applyFont="1" applyAlignment="1">
      <alignment horizontal="left" vertical="center" wrapText="1"/>
    </xf>
    <xf numFmtId="0" fontId="17" fillId="0" borderId="0" xfId="0" applyFont="1" applyAlignment="1">
      <alignment vertical="center" wrapText="1"/>
    </xf>
    <xf numFmtId="0" fontId="7" fillId="0" borderId="0" xfId="0" applyFont="1" applyAlignment="1"/>
    <xf numFmtId="0" fontId="6" fillId="0" borderId="0" xfId="0" applyFont="1" applyAlignment="1">
      <alignment vertical="center" wrapText="1"/>
    </xf>
    <xf numFmtId="0" fontId="5" fillId="0" borderId="0" xfId="0" applyFont="1" applyAlignment="1">
      <alignment horizontal="center" vertical="center"/>
    </xf>
    <xf numFmtId="0" fontId="18" fillId="0" borderId="0" xfId="0" applyFont="1" applyAlignment="1">
      <alignment vertical="center"/>
    </xf>
    <xf numFmtId="0" fontId="14"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0" fillId="0" borderId="0" xfId="0" applyAlignment="1">
      <alignment vertical="center"/>
    </xf>
    <xf numFmtId="0" fontId="19" fillId="0" borderId="0" xfId="0" applyFont="1" applyAlignment="1">
      <alignment horizontal="right"/>
    </xf>
    <xf numFmtId="0" fontId="5" fillId="0" borderId="0" xfId="0" applyFont="1" applyFill="1" applyAlignment="1">
      <alignment horizontal="center"/>
    </xf>
    <xf numFmtId="0" fontId="14" fillId="3" borderId="0" xfId="0" applyFont="1" applyFill="1" applyAlignment="1">
      <alignment horizontal="center"/>
    </xf>
    <xf numFmtId="0" fontId="2" fillId="0" borderId="0" xfId="0" applyFont="1" applyAlignment="1">
      <alignment vertical="center" wrapText="1"/>
    </xf>
    <xf numFmtId="2" fontId="2" fillId="0" borderId="0" xfId="0" applyNumberFormat="1" applyFont="1" applyAlignment="1">
      <alignment vertical="center" wrapText="1"/>
    </xf>
    <xf numFmtId="0" fontId="6" fillId="0" borderId="0" xfId="0" applyFont="1" applyAlignment="1">
      <alignment horizontal="right" vertical="center" wrapText="1"/>
    </xf>
    <xf numFmtId="0" fontId="20" fillId="0" borderId="0" xfId="0" applyFont="1" applyAlignment="1">
      <alignment vertical="center" wrapText="1"/>
    </xf>
    <xf numFmtId="0" fontId="13" fillId="0" borderId="2" xfId="0" applyFont="1" applyBorder="1" applyAlignment="1">
      <alignment horizontal="center"/>
    </xf>
    <xf numFmtId="0" fontId="13" fillId="0" borderId="2" xfId="0" applyFont="1" applyBorder="1" applyAlignment="1">
      <alignment horizontal="center" vertical="center" wrapText="1"/>
    </xf>
    <xf numFmtId="0" fontId="11" fillId="0" borderId="1" xfId="0" applyFont="1" applyBorder="1" applyAlignment="1">
      <alignment horizontal="center" vertical="center" wrapText="1"/>
    </xf>
    <xf numFmtId="0" fontId="3" fillId="0" borderId="0" xfId="0" applyFont="1" applyAlignment="1">
      <alignment horizontal="center" vertical="center" wrapText="1"/>
    </xf>
    <xf numFmtId="0" fontId="5" fillId="0" borderId="0" xfId="0" applyFont="1" applyAlignment="1">
      <alignment horizontal="center"/>
    </xf>
    <xf numFmtId="0" fontId="9" fillId="0" borderId="1" xfId="0" applyFont="1" applyBorder="1" applyAlignment="1">
      <alignment horizontal="center" vertical="center" wrapText="1"/>
    </xf>
    <xf numFmtId="0" fontId="22" fillId="0" borderId="0" xfId="0" applyFont="1" applyBorder="1" applyAlignment="1">
      <alignment horizontal="center" vertical="center" wrapText="1"/>
    </xf>
    <xf numFmtId="0" fontId="21" fillId="0" borderId="0" xfId="0" applyFont="1" applyAlignment="1">
      <alignment horizontal="left" vertical="center" wrapText="1"/>
    </xf>
    <xf numFmtId="0" fontId="15" fillId="0" borderId="0" xfId="0" applyFont="1" applyBorder="1" applyAlignment="1">
      <alignment horizontal="left" vertical="center" wrapText="1"/>
    </xf>
  </cellXfs>
  <cellStyles count="1">
    <cellStyle name="Normal" xfId="0" builtinId="0"/>
  </cellStyles>
  <dxfs count="0"/>
  <tableStyles count="0" defaultTableStyle="TableStyleMedium9" defaultPivotStyle="PivotStyleLight16"/>
  <colors>
    <mruColors>
      <color rgb="FF9BFAFF"/>
      <color rgb="FF005EA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131934</xdr:colOff>
      <xdr:row>46</xdr:row>
      <xdr:rowOff>37520</xdr:rowOff>
    </xdr:from>
    <xdr:to>
      <xdr:col>0</xdr:col>
      <xdr:colOff>1863591</xdr:colOff>
      <xdr:row>48</xdr:row>
      <xdr:rowOff>16565</xdr:rowOff>
    </xdr:to>
    <xdr:pic>
      <xdr:nvPicPr>
        <xdr:cNvPr id="2" name="Picture 1"/>
        <xdr:cNvPicPr>
          <a:picLocks noChangeAspect="1"/>
        </xdr:cNvPicPr>
      </xdr:nvPicPr>
      <xdr:blipFill rotWithShape="1">
        <a:blip xmlns:r="http://schemas.openxmlformats.org/officeDocument/2006/relationships" r:embed="rId1"/>
        <a:srcRect l="20871" t="7620" r="46464" b="82991"/>
        <a:stretch/>
      </xdr:blipFill>
      <xdr:spPr>
        <a:xfrm>
          <a:off x="131934" y="8552042"/>
          <a:ext cx="1731657" cy="310349"/>
        </a:xfrm>
        <a:prstGeom prst="rect">
          <a:avLst/>
        </a:prstGeom>
      </xdr:spPr>
    </xdr:pic>
    <xdr:clientData/>
  </xdr:twoCellAnchor>
  <xdr:twoCellAnchor editAs="oneCell">
    <xdr:from>
      <xdr:col>0</xdr:col>
      <xdr:colOff>289303</xdr:colOff>
      <xdr:row>48</xdr:row>
      <xdr:rowOff>29580</xdr:rowOff>
    </xdr:from>
    <xdr:to>
      <xdr:col>0</xdr:col>
      <xdr:colOff>1706220</xdr:colOff>
      <xdr:row>50</xdr:row>
      <xdr:rowOff>169255</xdr:rowOff>
    </xdr:to>
    <xdr:pic>
      <xdr:nvPicPr>
        <xdr:cNvPr id="3" name="Picture 2"/>
        <xdr:cNvPicPr>
          <a:picLocks noChangeAspect="1"/>
        </xdr:cNvPicPr>
      </xdr:nvPicPr>
      <xdr:blipFill rotWithShape="1">
        <a:blip xmlns:r="http://schemas.openxmlformats.org/officeDocument/2006/relationships" r:embed="rId2"/>
        <a:srcRect l="43214" t="25582" r="42665" b="66118"/>
        <a:stretch/>
      </xdr:blipFill>
      <xdr:spPr>
        <a:xfrm>
          <a:off x="289303" y="8875406"/>
          <a:ext cx="1416917" cy="5206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tabSelected="1" zoomScale="115" zoomScaleNormal="115" workbookViewId="0">
      <selection activeCell="I51" sqref="I51"/>
    </sheetView>
  </sheetViews>
  <sheetFormatPr defaultRowHeight="15" x14ac:dyDescent="0.25"/>
  <cols>
    <col min="1" max="1" width="30.85546875" customWidth="1"/>
    <col min="2" max="2" width="10.85546875" customWidth="1"/>
    <col min="3" max="3" width="11.5703125" customWidth="1"/>
    <col min="4" max="4" width="10.85546875" customWidth="1"/>
    <col min="5" max="5" width="11" customWidth="1"/>
    <col min="6" max="6" width="12.28515625" customWidth="1"/>
  </cols>
  <sheetData>
    <row r="1" spans="1:7" ht="15" customHeight="1" x14ac:dyDescent="0.25">
      <c r="A1" s="49" t="s">
        <v>44</v>
      </c>
      <c r="B1" s="49"/>
      <c r="C1" s="49"/>
      <c r="D1" s="49"/>
      <c r="E1" s="49"/>
      <c r="F1" s="49"/>
      <c r="G1" s="21"/>
    </row>
    <row r="2" spans="1:7" ht="4.5" customHeight="1" x14ac:dyDescent="0.25">
      <c r="A2" s="49"/>
      <c r="B2" s="49"/>
      <c r="C2" s="49"/>
      <c r="D2" s="49"/>
      <c r="E2" s="49"/>
      <c r="F2" s="49"/>
      <c r="G2" s="21"/>
    </row>
    <row r="3" spans="1:7" ht="12" customHeight="1" x14ac:dyDescent="0.25">
      <c r="A3" s="50" t="s">
        <v>61</v>
      </c>
      <c r="B3" s="50"/>
      <c r="C3" s="50"/>
      <c r="D3" s="50"/>
      <c r="E3" s="50"/>
      <c r="F3" s="50"/>
      <c r="G3" s="22"/>
    </row>
    <row r="4" spans="1:7" ht="14.25" customHeight="1" x14ac:dyDescent="0.25">
      <c r="A4" s="50"/>
      <c r="B4" s="50"/>
      <c r="C4" s="50"/>
      <c r="D4" s="50"/>
      <c r="E4" s="50"/>
      <c r="F4" s="50"/>
      <c r="G4" s="22"/>
    </row>
    <row r="5" spans="1:7" ht="14.25" customHeight="1" x14ac:dyDescent="0.25">
      <c r="A5" s="48" t="s">
        <v>66</v>
      </c>
      <c r="B5" s="48"/>
      <c r="C5" s="48"/>
      <c r="D5" s="48"/>
      <c r="E5" s="48"/>
      <c r="F5" s="48"/>
      <c r="G5" s="22"/>
    </row>
    <row r="6" spans="1:7" ht="69.75" customHeight="1" x14ac:dyDescent="0.25">
      <c r="A6" s="48"/>
      <c r="B6" s="48"/>
      <c r="C6" s="48"/>
      <c r="D6" s="48"/>
      <c r="E6" s="48"/>
      <c r="F6" s="48"/>
      <c r="G6" s="22"/>
    </row>
    <row r="7" spans="1:7" ht="14.25" customHeight="1" x14ac:dyDescent="0.25">
      <c r="A7" s="47" t="s">
        <v>48</v>
      </c>
      <c r="B7" s="47"/>
      <c r="C7" s="47"/>
      <c r="D7" s="47"/>
      <c r="E7" s="47"/>
      <c r="F7" s="47"/>
      <c r="G7" s="12"/>
    </row>
    <row r="8" spans="1:7" ht="38.25" customHeight="1" x14ac:dyDescent="0.25">
      <c r="A8" s="44" t="s">
        <v>51</v>
      </c>
      <c r="B8" s="44"/>
      <c r="C8" s="44"/>
      <c r="D8" s="44"/>
      <c r="E8" s="44"/>
      <c r="F8" s="44"/>
      <c r="G8" s="20"/>
    </row>
    <row r="9" spans="1:7" ht="13.5" customHeight="1" x14ac:dyDescent="0.25">
      <c r="A9" s="43" t="s">
        <v>49</v>
      </c>
      <c r="B9" s="43"/>
      <c r="C9" s="43"/>
      <c r="D9" s="43"/>
      <c r="E9" s="43"/>
      <c r="F9" s="43"/>
      <c r="G9" s="23"/>
    </row>
    <row r="10" spans="1:7" x14ac:dyDescent="0.25">
      <c r="A10" s="14" t="s">
        <v>45</v>
      </c>
      <c r="B10" s="11"/>
      <c r="C10" s="11"/>
      <c r="D10" s="11"/>
      <c r="E10" s="11"/>
      <c r="F10" s="11"/>
      <c r="G10" s="11"/>
    </row>
    <row r="11" spans="1:7" s="2" customFormat="1" ht="34.5" customHeight="1" x14ac:dyDescent="0.2">
      <c r="A11" s="45" t="s">
        <v>3</v>
      </c>
      <c r="B11" s="45"/>
      <c r="C11" s="16" t="s">
        <v>5</v>
      </c>
      <c r="D11" s="16" t="s">
        <v>23</v>
      </c>
      <c r="E11" s="16" t="s">
        <v>26</v>
      </c>
      <c r="F11" s="16" t="s">
        <v>27</v>
      </c>
      <c r="G11" s="10"/>
    </row>
    <row r="12" spans="1:7" s="2" customFormat="1" ht="11.25" x14ac:dyDescent="0.2">
      <c r="A12" s="46" t="s">
        <v>4</v>
      </c>
      <c r="B12" s="46"/>
      <c r="C12" s="3">
        <f>13.6/5</f>
        <v>2.7199999999999998</v>
      </c>
      <c r="D12" s="3">
        <f>C12*2.3</f>
        <v>6.2559999999999993</v>
      </c>
      <c r="E12" s="4">
        <v>24</v>
      </c>
      <c r="F12" s="3">
        <f>(E12/20)*D12</f>
        <v>7.5071999999999992</v>
      </c>
    </row>
    <row r="13" spans="1:7" s="2" customFormat="1" ht="11.25" x14ac:dyDescent="0.2">
      <c r="A13" s="46" t="s">
        <v>0</v>
      </c>
      <c r="B13" s="46"/>
      <c r="C13" s="3">
        <f>11.7/5</f>
        <v>2.34</v>
      </c>
      <c r="D13" s="3">
        <f>C13*2.3</f>
        <v>5.3819999999999997</v>
      </c>
      <c r="E13" s="4">
        <v>46</v>
      </c>
      <c r="F13" s="3">
        <f>(E13/20)*D13</f>
        <v>12.378599999999999</v>
      </c>
    </row>
    <row r="14" spans="1:7" s="2" customFormat="1" ht="11.25" x14ac:dyDescent="0.2">
      <c r="A14" s="46" t="s">
        <v>1</v>
      </c>
      <c r="B14" s="46"/>
      <c r="C14" s="3">
        <f>10.5/5</f>
        <v>2.1</v>
      </c>
      <c r="D14" s="3">
        <f>C14*2.7</f>
        <v>5.6700000000000008</v>
      </c>
      <c r="E14" s="4">
        <v>30</v>
      </c>
      <c r="F14" s="3">
        <f>(E14/20)*D14</f>
        <v>8.5050000000000008</v>
      </c>
    </row>
    <row r="15" spans="1:7" s="2" customFormat="1" ht="11.25" x14ac:dyDescent="0.2">
      <c r="A15" s="46" t="s">
        <v>2</v>
      </c>
      <c r="B15" s="46"/>
      <c r="C15" s="3">
        <f>33/5</f>
        <v>6.6</v>
      </c>
      <c r="D15" s="3">
        <f>C15*2.7</f>
        <v>17.82</v>
      </c>
      <c r="E15" s="4">
        <v>0</v>
      </c>
      <c r="F15" s="3">
        <f>(E15/20)*D15</f>
        <v>0</v>
      </c>
    </row>
    <row r="16" spans="1:7" s="2" customFormat="1" ht="18" customHeight="1" x14ac:dyDescent="0.2">
      <c r="A16" s="41" t="s">
        <v>24</v>
      </c>
      <c r="B16" s="41"/>
      <c r="C16" s="41"/>
      <c r="D16" s="41"/>
      <c r="E16" s="40" t="s">
        <v>65</v>
      </c>
      <c r="F16" s="38">
        <f>SUM(F12:F15)</f>
        <v>28.390799999999999</v>
      </c>
    </row>
    <row r="17" spans="1:7" s="2" customFormat="1" ht="12" x14ac:dyDescent="0.2">
      <c r="A17" s="14" t="s">
        <v>46</v>
      </c>
      <c r="B17" s="11"/>
      <c r="C17" s="11"/>
      <c r="D17" s="11"/>
      <c r="E17" s="11"/>
      <c r="F17" s="11"/>
      <c r="G17" s="11"/>
    </row>
    <row r="18" spans="1:7" s="2" customFormat="1" ht="33.75" x14ac:dyDescent="0.2">
      <c r="A18" s="16" t="s">
        <v>22</v>
      </c>
      <c r="B18" s="16" t="s">
        <v>56</v>
      </c>
      <c r="C18" s="16" t="s">
        <v>25</v>
      </c>
      <c r="D18" s="16" t="s">
        <v>28</v>
      </c>
      <c r="E18" s="16" t="s">
        <v>29</v>
      </c>
      <c r="F18" s="16" t="s">
        <v>30</v>
      </c>
      <c r="G18" s="10"/>
    </row>
    <row r="19" spans="1:7" s="2" customFormat="1" ht="11.25" x14ac:dyDescent="0.2">
      <c r="A19" s="3" t="s">
        <v>6</v>
      </c>
      <c r="B19" s="3">
        <v>3.4</v>
      </c>
      <c r="C19" s="7">
        <f>B19*0.098</f>
        <v>0.3332</v>
      </c>
      <c r="D19" s="7">
        <v>561</v>
      </c>
      <c r="E19" s="8">
        <v>0</v>
      </c>
      <c r="F19" s="9">
        <f>(E19*D19)*C19</f>
        <v>0</v>
      </c>
    </row>
    <row r="20" spans="1:7" s="2" customFormat="1" ht="11.25" x14ac:dyDescent="0.2">
      <c r="A20" s="3" t="s">
        <v>7</v>
      </c>
      <c r="B20" s="3">
        <v>2</v>
      </c>
      <c r="C20" s="7">
        <f t="shared" ref="C20:C35" si="0">B20*0.098</f>
        <v>0.19600000000000001</v>
      </c>
      <c r="D20" s="7">
        <v>561</v>
      </c>
      <c r="E20" s="8">
        <v>0</v>
      </c>
      <c r="F20" s="9">
        <f t="shared" ref="F20:F35" si="1">(E20*D20)*C20</f>
        <v>0</v>
      </c>
    </row>
    <row r="21" spans="1:7" s="2" customFormat="1" ht="11.25" x14ac:dyDescent="0.2">
      <c r="A21" s="3" t="s">
        <v>8</v>
      </c>
      <c r="B21" s="3">
        <v>8</v>
      </c>
      <c r="C21" s="7">
        <f t="shared" si="0"/>
        <v>0.78400000000000003</v>
      </c>
      <c r="D21" s="7"/>
      <c r="E21" s="8">
        <v>0</v>
      </c>
      <c r="F21" s="9">
        <f t="shared" si="1"/>
        <v>0</v>
      </c>
    </row>
    <row r="22" spans="1:7" s="2" customFormat="1" ht="11.25" x14ac:dyDescent="0.2">
      <c r="A22" s="3" t="s">
        <v>9</v>
      </c>
      <c r="B22" s="3">
        <v>10.4</v>
      </c>
      <c r="C22" s="7">
        <f t="shared" si="0"/>
        <v>1.0192000000000001</v>
      </c>
      <c r="D22" s="7"/>
      <c r="E22" s="8">
        <v>0</v>
      </c>
      <c r="F22" s="9">
        <f t="shared" si="1"/>
        <v>0</v>
      </c>
    </row>
    <row r="23" spans="1:7" s="2" customFormat="1" ht="11.25" x14ac:dyDescent="0.2">
      <c r="A23" s="3" t="s">
        <v>10</v>
      </c>
      <c r="B23" s="3">
        <v>80</v>
      </c>
      <c r="C23" s="7">
        <f t="shared" si="0"/>
        <v>7.84</v>
      </c>
      <c r="D23" s="7"/>
      <c r="E23" s="8">
        <v>0</v>
      </c>
      <c r="F23" s="9">
        <f t="shared" si="1"/>
        <v>0</v>
      </c>
    </row>
    <row r="24" spans="1:7" s="2" customFormat="1" ht="11.25" x14ac:dyDescent="0.2">
      <c r="A24" s="3" t="s">
        <v>67</v>
      </c>
      <c r="B24" s="3">
        <v>0.7</v>
      </c>
      <c r="C24" s="7">
        <f t="shared" si="0"/>
        <v>6.8599999999999994E-2</v>
      </c>
      <c r="D24" s="7">
        <v>1520</v>
      </c>
      <c r="E24" s="8">
        <v>3.8</v>
      </c>
      <c r="F24" s="9">
        <f t="shared" si="1"/>
        <v>396.23359999999997</v>
      </c>
    </row>
    <row r="25" spans="1:7" s="2" customFormat="1" ht="11.25" x14ac:dyDescent="0.2">
      <c r="A25" s="3" t="s">
        <v>11</v>
      </c>
      <c r="B25" s="3">
        <v>4.4000000000000004</v>
      </c>
      <c r="C25" s="7">
        <f t="shared" si="0"/>
        <v>0.43120000000000003</v>
      </c>
      <c r="D25" s="7"/>
      <c r="E25" s="8">
        <v>0</v>
      </c>
      <c r="F25" s="9">
        <f t="shared" si="1"/>
        <v>0</v>
      </c>
    </row>
    <row r="26" spans="1:7" s="2" customFormat="1" ht="11.25" x14ac:dyDescent="0.2">
      <c r="A26" s="3" t="s">
        <v>12</v>
      </c>
      <c r="B26" s="3">
        <v>4.8</v>
      </c>
      <c r="C26" s="7">
        <f t="shared" si="0"/>
        <v>0.47039999999999998</v>
      </c>
      <c r="D26" s="7"/>
      <c r="E26" s="8">
        <v>0</v>
      </c>
      <c r="F26" s="9">
        <f t="shared" si="1"/>
        <v>0</v>
      </c>
    </row>
    <row r="27" spans="1:7" s="2" customFormat="1" ht="11.25" x14ac:dyDescent="0.2">
      <c r="A27" s="3" t="s">
        <v>13</v>
      </c>
      <c r="B27" s="3">
        <v>5.6</v>
      </c>
      <c r="C27" s="7">
        <f t="shared" si="0"/>
        <v>0.54879999999999995</v>
      </c>
      <c r="D27" s="7">
        <v>1506</v>
      </c>
      <c r="E27" s="8">
        <v>1.3</v>
      </c>
      <c r="F27" s="9">
        <f t="shared" si="1"/>
        <v>1074.4406399999998</v>
      </c>
    </row>
    <row r="28" spans="1:7" s="2" customFormat="1" ht="11.25" x14ac:dyDescent="0.2">
      <c r="A28" s="3" t="s">
        <v>14</v>
      </c>
      <c r="B28" s="3">
        <v>1.9</v>
      </c>
      <c r="C28" s="7">
        <f t="shared" si="0"/>
        <v>0.1862</v>
      </c>
      <c r="D28" s="7">
        <v>2400</v>
      </c>
      <c r="E28" s="8">
        <v>0</v>
      </c>
      <c r="F28" s="9">
        <f t="shared" si="1"/>
        <v>0</v>
      </c>
    </row>
    <row r="29" spans="1:7" s="2" customFormat="1" ht="11.25" x14ac:dyDescent="0.2">
      <c r="A29" s="3" t="s">
        <v>15</v>
      </c>
      <c r="B29" s="3">
        <v>2</v>
      </c>
      <c r="C29" s="7">
        <f t="shared" si="0"/>
        <v>0.19600000000000001</v>
      </c>
      <c r="D29" s="7"/>
      <c r="E29" s="8">
        <v>0</v>
      </c>
      <c r="F29" s="9">
        <f t="shared" si="1"/>
        <v>0</v>
      </c>
    </row>
    <row r="30" spans="1:7" s="2" customFormat="1" ht="11.25" x14ac:dyDescent="0.2">
      <c r="A30" s="3" t="s">
        <v>16</v>
      </c>
      <c r="B30" s="3">
        <v>2.5</v>
      </c>
      <c r="C30" s="7">
        <f t="shared" si="0"/>
        <v>0.245</v>
      </c>
      <c r="D30" s="7">
        <v>1920</v>
      </c>
      <c r="E30" s="8">
        <v>0</v>
      </c>
      <c r="F30" s="9">
        <f t="shared" si="1"/>
        <v>0</v>
      </c>
    </row>
    <row r="31" spans="1:7" s="2" customFormat="1" ht="11.25" x14ac:dyDescent="0.2">
      <c r="A31" s="3" t="s">
        <v>17</v>
      </c>
      <c r="B31" s="3">
        <v>1.5</v>
      </c>
      <c r="C31" s="7">
        <f t="shared" si="0"/>
        <v>0.14700000000000002</v>
      </c>
      <c r="D31" s="7">
        <v>2400</v>
      </c>
      <c r="E31" s="8">
        <v>0</v>
      </c>
      <c r="F31" s="9">
        <f t="shared" si="1"/>
        <v>0</v>
      </c>
    </row>
    <row r="32" spans="1:7" s="2" customFormat="1" ht="11.25" x14ac:dyDescent="0.2">
      <c r="A32" s="3" t="s">
        <v>18</v>
      </c>
      <c r="B32" s="3">
        <v>12.7</v>
      </c>
      <c r="C32" s="7">
        <f t="shared" si="0"/>
        <v>1.2445999999999999</v>
      </c>
      <c r="D32" s="7">
        <v>2580</v>
      </c>
      <c r="E32" s="8">
        <v>0</v>
      </c>
      <c r="F32" s="9">
        <f t="shared" si="1"/>
        <v>0</v>
      </c>
    </row>
    <row r="33" spans="1:7" s="2" customFormat="1" ht="11.25" x14ac:dyDescent="0.2">
      <c r="A33" s="3" t="s">
        <v>19</v>
      </c>
      <c r="B33" s="3">
        <v>170</v>
      </c>
      <c r="C33" s="7">
        <f t="shared" si="0"/>
        <v>16.66</v>
      </c>
      <c r="D33" s="7">
        <v>2739</v>
      </c>
      <c r="E33" s="8">
        <v>0</v>
      </c>
      <c r="F33" s="9">
        <f t="shared" si="1"/>
        <v>0</v>
      </c>
    </row>
    <row r="34" spans="1:7" s="2" customFormat="1" ht="11.25" x14ac:dyDescent="0.2">
      <c r="A34" s="3" t="s">
        <v>20</v>
      </c>
      <c r="B34" s="3">
        <v>100</v>
      </c>
      <c r="C34" s="7">
        <f t="shared" si="0"/>
        <v>9.8000000000000007</v>
      </c>
      <c r="D34" s="7"/>
      <c r="E34" s="8">
        <v>0</v>
      </c>
      <c r="F34" s="9">
        <f t="shared" si="1"/>
        <v>0</v>
      </c>
    </row>
    <row r="35" spans="1:7" s="2" customFormat="1" ht="11.25" x14ac:dyDescent="0.2">
      <c r="A35" s="3" t="s">
        <v>21</v>
      </c>
      <c r="B35" s="3">
        <v>38</v>
      </c>
      <c r="C35" s="7">
        <f t="shared" si="0"/>
        <v>3.7240000000000002</v>
      </c>
      <c r="D35" s="7"/>
      <c r="E35" s="8">
        <v>0</v>
      </c>
      <c r="F35" s="9">
        <f t="shared" si="1"/>
        <v>0</v>
      </c>
    </row>
    <row r="36" spans="1:7" s="2" customFormat="1" ht="11.25" x14ac:dyDescent="0.2">
      <c r="A36" s="1" t="s">
        <v>31</v>
      </c>
      <c r="C36" s="5"/>
      <c r="D36" s="5"/>
      <c r="E36" s="40" t="s">
        <v>65</v>
      </c>
      <c r="F36" s="39">
        <f>SUM(F19:F35)</f>
        <v>1470.6742399999998</v>
      </c>
    </row>
    <row r="37" spans="1:7" s="2" customFormat="1" ht="12" x14ac:dyDescent="0.2">
      <c r="A37" s="27" t="s">
        <v>47</v>
      </c>
      <c r="B37" s="11"/>
      <c r="C37" s="11"/>
      <c r="D37" s="11"/>
      <c r="E37" s="11"/>
      <c r="F37" s="11"/>
      <c r="G37" s="11"/>
    </row>
    <row r="38" spans="1:7" s="2" customFormat="1" ht="12" x14ac:dyDescent="0.2">
      <c r="A38" s="27"/>
      <c r="B38" s="35" t="s">
        <v>64</v>
      </c>
      <c r="C38" s="37">
        <v>3</v>
      </c>
      <c r="D38" s="11"/>
      <c r="E38" s="11"/>
      <c r="F38" s="11"/>
      <c r="G38" s="11"/>
    </row>
    <row r="39" spans="1:7" s="2" customFormat="1" ht="36.75" customHeight="1" x14ac:dyDescent="0.2">
      <c r="A39" s="16" t="s">
        <v>32</v>
      </c>
      <c r="B39" s="16" t="s">
        <v>39</v>
      </c>
      <c r="C39" s="16" t="s">
        <v>35</v>
      </c>
      <c r="D39" s="16" t="s">
        <v>36</v>
      </c>
      <c r="E39" s="16" t="s">
        <v>37</v>
      </c>
      <c r="F39" s="16" t="s">
        <v>38</v>
      </c>
      <c r="G39" s="10"/>
    </row>
    <row r="40" spans="1:7" s="2" customFormat="1" ht="11.25" x14ac:dyDescent="0.2">
      <c r="A40" s="3" t="s">
        <v>33</v>
      </c>
      <c r="B40" s="3">
        <v>4.5</v>
      </c>
      <c r="C40" s="7">
        <f>(B40*1000)/1095</f>
        <v>4.1095890410958908</v>
      </c>
      <c r="D40" s="36">
        <v>3</v>
      </c>
      <c r="E40" s="36">
        <f>ROUNDUP(C38*0.98,0)</f>
        <v>3</v>
      </c>
      <c r="F40" s="7">
        <f>E40*D40*C40</f>
        <v>36.986301369863014</v>
      </c>
    </row>
    <row r="41" spans="1:7" s="2" customFormat="1" ht="11.25" x14ac:dyDescent="0.2">
      <c r="A41" s="3" t="s">
        <v>34</v>
      </c>
      <c r="B41" s="3">
        <v>2.4</v>
      </c>
      <c r="C41" s="7">
        <f>(B41*1000)/1095</f>
        <v>2.1917808219178081</v>
      </c>
      <c r="D41" s="36">
        <v>0</v>
      </c>
      <c r="E41" s="36">
        <f>C38-E40</f>
        <v>0</v>
      </c>
      <c r="F41" s="7">
        <f>E41*D41*C41</f>
        <v>0</v>
      </c>
    </row>
    <row r="42" spans="1:7" s="2" customFormat="1" ht="11.25" x14ac:dyDescent="0.2">
      <c r="A42" s="1" t="s">
        <v>40</v>
      </c>
      <c r="B42" s="3"/>
      <c r="C42" s="7"/>
      <c r="D42" s="3"/>
      <c r="E42" s="40" t="s">
        <v>65</v>
      </c>
      <c r="F42" s="39">
        <f>SUM(F40:F41)</f>
        <v>36.986301369863014</v>
      </c>
    </row>
    <row r="43" spans="1:7" s="2" customFormat="1" ht="12" x14ac:dyDescent="0.2">
      <c r="A43" s="3"/>
      <c r="C43" s="5"/>
      <c r="D43" s="5"/>
      <c r="E43" s="15" t="s">
        <v>52</v>
      </c>
      <c r="F43" s="9">
        <f>SUM(F12:F15)+SUM(F19:F35)+SUM(F40:F41)</f>
        <v>1536.0513413698627</v>
      </c>
    </row>
    <row r="44" spans="1:7" s="2" customFormat="1" x14ac:dyDescent="0.2">
      <c r="A44" s="42" t="s">
        <v>62</v>
      </c>
      <c r="B44" s="42"/>
      <c r="C44" s="42"/>
      <c r="D44" s="42"/>
      <c r="E44" s="42"/>
      <c r="F44" s="42"/>
      <c r="G44" s="24"/>
    </row>
    <row r="45" spans="1:7" s="2" customFormat="1" ht="45" customHeight="1" x14ac:dyDescent="0.2">
      <c r="A45" s="26" t="s">
        <v>59</v>
      </c>
      <c r="B45" s="17" t="s">
        <v>42</v>
      </c>
      <c r="C45" s="17" t="s">
        <v>43</v>
      </c>
      <c r="D45" s="25" t="s">
        <v>60</v>
      </c>
      <c r="E45" s="17" t="s">
        <v>50</v>
      </c>
      <c r="F45" s="17" t="s">
        <v>43</v>
      </c>
    </row>
    <row r="46" spans="1:7" s="2" customFormat="1" ht="21.75" customHeight="1" x14ac:dyDescent="0.2">
      <c r="A46" s="28" t="s">
        <v>41</v>
      </c>
      <c r="B46" s="29">
        <v>41</v>
      </c>
      <c r="C46" s="29">
        <f>B46*38</f>
        <v>1558</v>
      </c>
      <c r="D46" s="30" t="s">
        <v>53</v>
      </c>
      <c r="E46" s="31">
        <v>0</v>
      </c>
      <c r="F46" s="31">
        <f>E46*4000</f>
        <v>0</v>
      </c>
    </row>
    <row r="47" spans="1:7" s="2" customFormat="1" ht="11.25" x14ac:dyDescent="0.2">
      <c r="A47" s="32"/>
      <c r="B47" s="32"/>
      <c r="C47" s="33"/>
      <c r="D47" s="30" t="s">
        <v>54</v>
      </c>
      <c r="E47" s="31">
        <v>0</v>
      </c>
      <c r="F47" s="31">
        <f>E47*12000</f>
        <v>0</v>
      </c>
    </row>
    <row r="48" spans="1:7" x14ac:dyDescent="0.25">
      <c r="A48" s="32"/>
      <c r="B48" s="32"/>
      <c r="C48" s="34"/>
      <c r="D48" s="30" t="s">
        <v>55</v>
      </c>
      <c r="E48" s="31">
        <v>0</v>
      </c>
      <c r="F48" s="31">
        <f>E48*20000</f>
        <v>0</v>
      </c>
    </row>
    <row r="49" spans="1:6" x14ac:dyDescent="0.25">
      <c r="A49" s="6"/>
      <c r="B49" s="6"/>
      <c r="E49" s="15" t="s">
        <v>57</v>
      </c>
      <c r="F49" s="13">
        <f>SUM(C46)+SUM(F46:F48)</f>
        <v>1558</v>
      </c>
    </row>
    <row r="50" spans="1:6" x14ac:dyDescent="0.25">
      <c r="A50" s="6"/>
      <c r="B50" s="6"/>
      <c r="E50" s="18" t="s">
        <v>58</v>
      </c>
      <c r="F50" s="19" t="str">
        <f>IF(F49&gt;F43,"Yes","No")</f>
        <v>Yes</v>
      </c>
    </row>
    <row r="51" spans="1:6" x14ac:dyDescent="0.25">
      <c r="F51" s="35" t="s">
        <v>63</v>
      </c>
    </row>
  </sheetData>
  <mergeCells count="13">
    <mergeCell ref="A1:F2"/>
    <mergeCell ref="A3:F4"/>
    <mergeCell ref="A16:D16"/>
    <mergeCell ref="A44:F44"/>
    <mergeCell ref="A9:F9"/>
    <mergeCell ref="A8:F8"/>
    <mergeCell ref="A7:F7"/>
    <mergeCell ref="A11:B11"/>
    <mergeCell ref="A12:B12"/>
    <mergeCell ref="A13:B13"/>
    <mergeCell ref="A14:B14"/>
    <mergeCell ref="A15:B15"/>
    <mergeCell ref="A5:F6"/>
  </mergeCells>
  <phoneticPr fontId="1" type="noConversion"/>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CO2_Calc_Edit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HJ</dc:creator>
  <cp:lastModifiedBy>Grahame</cp:lastModifiedBy>
  <cp:lastPrinted>2012-03-14T00:09:03Z</cp:lastPrinted>
  <dcterms:created xsi:type="dcterms:W3CDTF">2011-11-04T06:31:21Z</dcterms:created>
  <dcterms:modified xsi:type="dcterms:W3CDTF">2012-03-20T00:52:11Z</dcterms:modified>
</cp:coreProperties>
</file>